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6\Exercise Files\"/>
    </mc:Choice>
  </mc:AlternateContent>
  <bookViews>
    <workbookView xWindow="0" yWindow="0" windowWidth="24000" windowHeight="9735" firstSheet="7" activeTab="10"/>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definedNames>
    <definedName name="TaxTable">'Lookup Functions'!$N$6:$O$16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 i="10" l="1"/>
  <c r="G8" i="10"/>
  <c r="G9" i="10"/>
  <c r="G10" i="10"/>
  <c r="G6" i="10"/>
  <c r="E7" i="10"/>
  <c r="E8" i="10"/>
  <c r="E9" i="10"/>
  <c r="E10" i="10"/>
  <c r="E6" i="10"/>
  <c r="B4" i="9"/>
  <c r="C7" i="9" s="1"/>
  <c r="H7" i="8"/>
  <c r="H8" i="8"/>
  <c r="H9" i="8"/>
  <c r="H10" i="8"/>
  <c r="H11" i="8"/>
  <c r="H12" i="8"/>
  <c r="H13" i="8"/>
  <c r="H14" i="8"/>
  <c r="H6" i="8"/>
  <c r="F7" i="8"/>
  <c r="F8" i="8"/>
  <c r="F9" i="8"/>
  <c r="F10" i="8"/>
  <c r="F11" i="8"/>
  <c r="F12" i="8"/>
  <c r="F13" i="8"/>
  <c r="F14" i="8"/>
  <c r="F6" i="8"/>
  <c r="B11" i="7"/>
  <c r="C7" i="6"/>
  <c r="D7" i="6"/>
  <c r="E7" i="6"/>
  <c r="F7" i="6"/>
  <c r="C8" i="6"/>
  <c r="D8" i="6"/>
  <c r="E8" i="6"/>
  <c r="F8" i="6"/>
  <c r="C9" i="6"/>
  <c r="D9" i="6"/>
  <c r="E9" i="6"/>
  <c r="F9" i="6"/>
  <c r="C10" i="6"/>
  <c r="D10" i="6"/>
  <c r="E10" i="6"/>
  <c r="F10" i="6"/>
  <c r="C11" i="6"/>
  <c r="D11" i="6"/>
  <c r="E11" i="6"/>
  <c r="F11" i="6"/>
  <c r="F6" i="6"/>
  <c r="E6" i="6"/>
  <c r="D6" i="6"/>
  <c r="C6" i="6"/>
  <c r="C23" i="5"/>
  <c r="D23" i="5"/>
  <c r="C24" i="5"/>
  <c r="D24" i="5"/>
  <c r="C25" i="5"/>
  <c r="D25" i="5"/>
  <c r="C26" i="5"/>
  <c r="D26" i="5"/>
  <c r="B24" i="5"/>
  <c r="B25" i="5"/>
  <c r="B26" i="5"/>
  <c r="B23" i="5"/>
  <c r="C14" i="5"/>
  <c r="D14" i="5"/>
  <c r="C15" i="5"/>
  <c r="D15" i="5"/>
  <c r="C16" i="5"/>
  <c r="D16" i="5"/>
  <c r="C17" i="5"/>
  <c r="D17" i="5"/>
  <c r="B15" i="5"/>
  <c r="B16" i="5"/>
  <c r="B17" i="5"/>
  <c r="B14" i="5"/>
  <c r="F10" i="4"/>
  <c r="F11" i="4"/>
  <c r="F12" i="4"/>
  <c r="F9" i="4"/>
  <c r="C12" i="9" l="1"/>
  <c r="C11" i="9"/>
  <c r="C10" i="9"/>
  <c r="C9" i="9"/>
  <c r="C8" i="9"/>
  <c r="B6" i="3"/>
  <c r="B5" i="3"/>
  <c r="G6" i="2"/>
  <c r="H6" i="2" s="1"/>
  <c r="I6" i="2" s="1"/>
  <c r="G7" i="2"/>
  <c r="H7" i="2"/>
  <c r="I7" i="2" s="1"/>
  <c r="G8" i="2"/>
  <c r="H8" i="2"/>
  <c r="I8" i="2"/>
  <c r="G9" i="2"/>
  <c r="H9" i="2"/>
  <c r="I9" i="2"/>
  <c r="G11" i="2"/>
  <c r="H11" i="2"/>
  <c r="I11" i="2" s="1"/>
  <c r="G12" i="2"/>
  <c r="H12" i="2"/>
  <c r="I12" i="2"/>
  <c r="G13" i="2"/>
  <c r="H13" i="2"/>
  <c r="I13" i="2"/>
  <c r="I5" i="2"/>
  <c r="H5" i="2"/>
  <c r="G5" i="2"/>
  <c r="D6" i="2"/>
  <c r="D7" i="2"/>
  <c r="D8" i="2"/>
  <c r="D9" i="2"/>
  <c r="D10" i="2"/>
  <c r="D11" i="2"/>
  <c r="D12" i="2"/>
  <c r="D13" i="2"/>
  <c r="D5" i="2"/>
  <c r="E8" i="1"/>
  <c r="E9" i="1"/>
  <c r="E10" i="1"/>
  <c r="E11" i="1"/>
  <c r="E12" i="1"/>
  <c r="E13" i="1"/>
  <c r="E14" i="1"/>
  <c r="E15" i="1"/>
  <c r="E7" i="1"/>
  <c r="B7" i="3" l="1"/>
  <c r="C7" i="3"/>
  <c r="D8" i="1"/>
  <c r="D9" i="1"/>
  <c r="D10" i="1"/>
  <c r="D11" i="1"/>
  <c r="D12" i="1"/>
  <c r="D13" i="1"/>
  <c r="D14" i="1"/>
  <c r="D15" i="1"/>
  <c r="D7" i="1"/>
  <c r="I12" i="9" l="1"/>
  <c r="H12" i="9"/>
  <c r="I11" i="9"/>
  <c r="H11" i="9"/>
  <c r="I10" i="9"/>
  <c r="H10" i="9"/>
  <c r="I9" i="9"/>
  <c r="H9" i="9"/>
  <c r="J9" i="9" s="1"/>
  <c r="K9" i="9" s="1"/>
  <c r="L9" i="9" s="1"/>
  <c r="I8" i="9"/>
  <c r="H8" i="9"/>
  <c r="I7" i="9"/>
  <c r="H7" i="9"/>
  <c r="J7" i="9" s="1"/>
  <c r="K7" i="9" s="1"/>
  <c r="L7" i="9" s="1"/>
  <c r="J10" i="9" l="1"/>
  <c r="K10" i="9" s="1"/>
  <c r="L10" i="9" s="1"/>
  <c r="J11" i="9"/>
  <c r="K11" i="9" s="1"/>
  <c r="L11" i="9" s="1"/>
  <c r="J12" i="9"/>
  <c r="K12" i="9" s="1"/>
  <c r="L12" i="9" s="1"/>
  <c r="J8" i="9"/>
  <c r="K8" i="9" s="1"/>
  <c r="L8" i="9" s="1"/>
  <c r="L14" i="9" l="1"/>
  <c r="G7" i="7"/>
  <c r="F7" i="7"/>
  <c r="E7" i="7"/>
  <c r="D7" i="7"/>
  <c r="C7" i="7"/>
  <c r="B7" i="7"/>
  <c r="B10" i="7" s="1"/>
  <c r="C6" i="7"/>
  <c r="B11" i="6"/>
  <c r="B10" i="6"/>
  <c r="B9" i="6"/>
  <c r="B8" i="6"/>
  <c r="B7" i="6"/>
  <c r="B6" i="6"/>
  <c r="D28" i="5"/>
  <c r="C28" i="5"/>
  <c r="B28" i="5"/>
  <c r="E26" i="5"/>
  <c r="E25" i="5"/>
  <c r="E24" i="5"/>
  <c r="E23" i="5"/>
  <c r="D19" i="5"/>
  <c r="C19" i="5"/>
  <c r="B19" i="5"/>
  <c r="E17" i="5"/>
  <c r="E16" i="5"/>
  <c r="E15" i="5"/>
  <c r="E14" i="5"/>
  <c r="D10" i="5"/>
  <c r="C10" i="5"/>
  <c r="B10" i="5"/>
  <c r="E8" i="5"/>
  <c r="E7" i="5"/>
  <c r="E6" i="5"/>
  <c r="E5" i="5"/>
  <c r="C10" i="7" l="1"/>
  <c r="C11" i="7"/>
  <c r="D6" i="7" s="1"/>
  <c r="G10" i="7"/>
  <c r="G11" i="7"/>
  <c r="D10" i="7"/>
  <c r="D11" i="7"/>
  <c r="E6" i="7" s="1"/>
  <c r="E10" i="7"/>
  <c r="E11" i="7"/>
  <c r="F6" i="7" s="1"/>
  <c r="F10" i="7"/>
  <c r="F11" i="7"/>
  <c r="G6" i="7" s="1"/>
  <c r="E28" i="5"/>
  <c r="E10" i="5"/>
  <c r="E19" i="5"/>
  <c r="F14" i="4"/>
  <c r="E12" i="4"/>
  <c r="D12" i="4"/>
  <c r="E11" i="4"/>
  <c r="D11" i="4"/>
  <c r="E10" i="4"/>
  <c r="D10" i="4"/>
  <c r="E9" i="4"/>
  <c r="D9" i="4"/>
  <c r="D14" i="4" s="1"/>
  <c r="E14" i="4" l="1"/>
  <c r="C6" i="3"/>
  <c r="F13" i="2" l="1"/>
  <c r="F12" i="2"/>
  <c r="F11" i="2"/>
  <c r="F10" i="2"/>
  <c r="G10" i="2" s="1"/>
  <c r="H10" i="2" s="1"/>
  <c r="I10" i="2" s="1"/>
  <c r="I15" i="2" s="1"/>
  <c r="F9" i="2"/>
  <c r="F8" i="2"/>
  <c r="F7" i="2"/>
  <c r="F6" i="2"/>
  <c r="F5" i="2"/>
  <c r="H15" i="2" l="1"/>
  <c r="F15" i="2"/>
</calcChain>
</file>

<file path=xl/sharedStrings.xml><?xml version="1.0" encoding="utf-8"?>
<sst xmlns="http://schemas.openxmlformats.org/spreadsheetml/2006/main" count="261" uniqueCount="179">
  <si>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</si>
  <si>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</si>
  <si>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</si>
  <si>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</si>
  <si>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</si>
  <si>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</si>
  <si>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</si>
  <si>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</si>
  <si>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</si>
  <si>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</si>
  <si>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</si>
  <si>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</si>
  <si>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</si>
  <si>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</si>
  <si>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</si>
  <si>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</si>
  <si>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</si>
  <si>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</si>
  <si>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</si>
  <si>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</si>
  <si>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</si>
  <si>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</si>
  <si>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</si>
  <si>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</si>
  <si>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</si>
  <si>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</si>
  <si>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</si>
  <si>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</si>
  <si>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</si>
  <si>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</si>
  <si>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</si>
  <si>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</si>
  <si>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</si>
  <si>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</si>
  <si>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</si>
  <si>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</si>
  <si>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</si>
  <si>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</si>
  <si>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</si>
  <si>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</si>
  <si>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</si>
  <si>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</si>
  <si>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</si>
  <si>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</si>
  <si>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</si>
  <si>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</si>
  <si>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</si>
  <si>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</si>
  <si>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</si>
  <si>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</si>
  <si>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</si>
  <si>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</si>
  <si>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</si>
  <si>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</si>
  <si>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</si>
  <si>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</si>
  <si>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</si>
  <si>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</si>
  <si>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</si>
  <si>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</si>
  <si>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</si>
  <si>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</si>
  <si>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</si>
  <si>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</si>
  <si>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</si>
  <si>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</si>
  <si>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</si>
  <si>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</si>
  <si>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</si>
  <si>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</si>
  <si>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</si>
  <si>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</si>
  <si>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</si>
  <si>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</si>
  <si>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</si>
  <si>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</si>
  <si>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</si>
  <si>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</si>
  <si>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</si>
  <si>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</si>
  <si>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</si>
  <si>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</si>
  <si>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</si>
  <si>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</si>
  <si>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</si>
  <si>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</si>
  <si>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</si>
  <si>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</si>
  <si>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</si>
  <si>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</si>
  <si>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</si>
  <si>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</si>
  <si>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</si>
  <si>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</si>
  <si>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</si>
  <si>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</si>
  <si>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</si>
  <si>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</si>
  <si>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</si>
  <si>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</si>
  <si>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</si>
  <si>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</si>
  <si>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</si>
  <si>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</si>
  <si>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</si>
  <si>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</si>
  <si>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</si>
  <si>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</si>
  <si>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</si>
  <si>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</si>
  <si>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</si>
  <si>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</si>
  <si>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</si>
  <si>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</si>
  <si>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</si>
  <si>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</si>
  <si>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</si>
  <si>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</si>
  <si>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</si>
  <si>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</si>
  <si>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</si>
  <si>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</si>
  <si>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</si>
  <si>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</si>
  <si>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</si>
  <si>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</si>
  <si>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</si>
  <si>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</si>
  <si>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</si>
  <si>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</si>
  <si>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</si>
  <si>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</si>
  <si>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</si>
  <si>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</si>
  <si>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</si>
  <si>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</si>
  <si>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</si>
  <si>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</si>
  <si>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</si>
  <si>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</si>
  <si>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</si>
  <si>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</si>
  <si>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</si>
  <si>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</si>
  <si>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</si>
  <si>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</si>
  <si>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</si>
  <si>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</si>
  <si>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</si>
  <si>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</si>
  <si>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</si>
  <si>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</si>
  <si>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</si>
  <si>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</si>
  <si>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</si>
  <si>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</si>
  <si>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</si>
  <si>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</si>
  <si>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</si>
  <si>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</si>
  <si>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</si>
  <si>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</si>
  <si>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</si>
  <si>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</si>
  <si>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</si>
  <si>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</si>
  <si>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</si>
  <si>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</si>
  <si>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</si>
  <si>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</si>
  <si>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</si>
  <si>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</si>
  <si>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</si>
  <si>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</si>
  <si>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</si>
  <si>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</si>
  <si>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</si>
  <si>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</si>
  <si>
    <t>Paid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</si>
</sst>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_-* #,##0_-;\-* #,##0_-;_-* &quot;-&quot;??_-;_-@_-"/>
    <numFmt numFmtId="165" formatCode="&quot;$&quot;#,##0.00"/>
    <numFmt numFmtId="166" formatCode="0.0"/>
    <numFmt numFmtId="167" formatCode="0.0%"/>
    <numFmt numFmtId="168" formatCode="_-* #,##0.0_-;\-* #,##0.0_-;_-* &quot;-&quot;??_-;_-@_-"/>
    <numFmt numFmtId="171" formatCode="[$-F400]h:mm:ss\ AM/PM"/>
    <numFmt numFmtId="172" formatCode="h:mm:ss;@"/>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3">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xf numFmtId="43" fontId="0" fillId="3" borderId="0" xfId="6" applyNumberFormat="1" applyFont="1"/>
    <xf numFmtId="171" fontId="0" fillId="0" borderId="0" xfId="0" applyNumberFormat="1"/>
    <xf numFmtId="172" fontId="0" fillId="0" borderId="0" xfId="0" applyNumberFormat="1"/>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E7" sqref="E7:E15"/>
    </sheetView>
  </sheetViews>
  <sheetFormatPr defaultRowHeight="15" x14ac:dyDescent="0.25"/>
  <cols>
    <col min="1" max="2" width="12.7109375" customWidth="1"/>
    <col min="3" max="3" width="16.85546875" customWidth="1"/>
    <col min="4" max="4" width="16.5703125" bestFit="1"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IF(C7&gt;=(2*$E$2),
(C7-$E$2)*(2*$E$3),
IF(C7&gt;=$E$2,
(C7-$E$2)*$E$3,
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IF(C8&gt;=(2*$E$2),
(C8-$E$2)*(2*$E$3),
IF(C8&gt;=$E$2,
(C8-$E$2)*$E$3,
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4188</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G6" sqref="G6:G10"/>
    </sheetView>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E6" s="51">
        <f>DATE(D6,C6,B6)</f>
        <v>39378</v>
      </c>
      <c r="F6">
        <v>5</v>
      </c>
      <c r="G6" s="51">
        <f>E6+(365.25*F6)</f>
        <v>41204.25</v>
      </c>
    </row>
    <row r="7" spans="1:7" x14ac:dyDescent="0.25">
      <c r="A7" s="30" t="s">
        <v>155</v>
      </c>
      <c r="B7">
        <v>14</v>
      </c>
      <c r="C7">
        <v>10</v>
      </c>
      <c r="D7">
        <v>2005</v>
      </c>
      <c r="E7" s="51">
        <f t="shared" ref="E7:E10" si="0">DATE(D7,C7,B7)</f>
        <v>38639</v>
      </c>
      <c r="F7">
        <v>4</v>
      </c>
      <c r="G7" s="51">
        <f t="shared" ref="G7:G10" si="1">E7+(365.25*F7)</f>
        <v>40100</v>
      </c>
    </row>
    <row r="8" spans="1:7" x14ac:dyDescent="0.25">
      <c r="A8" s="30" t="s">
        <v>156</v>
      </c>
      <c r="B8">
        <v>7</v>
      </c>
      <c r="C8">
        <v>8</v>
      </c>
      <c r="D8">
        <v>2004</v>
      </c>
      <c r="E8" s="51">
        <f t="shared" si="0"/>
        <v>38206</v>
      </c>
      <c r="F8">
        <v>4</v>
      </c>
      <c r="G8" s="51">
        <f t="shared" si="1"/>
        <v>39667</v>
      </c>
    </row>
    <row r="9" spans="1:7" x14ac:dyDescent="0.25">
      <c r="A9" s="30" t="s">
        <v>157</v>
      </c>
      <c r="B9">
        <v>9</v>
      </c>
      <c r="C9">
        <v>1</v>
      </c>
      <c r="D9">
        <v>2010</v>
      </c>
      <c r="E9" s="51">
        <f t="shared" si="0"/>
        <v>40187</v>
      </c>
      <c r="F9">
        <v>3</v>
      </c>
      <c r="G9" s="51">
        <f t="shared" si="1"/>
        <v>41282.75</v>
      </c>
    </row>
    <row r="10" spans="1:7" x14ac:dyDescent="0.25">
      <c r="A10" s="30" t="s">
        <v>158</v>
      </c>
      <c r="B10">
        <v>15</v>
      </c>
      <c r="C10">
        <v>1</v>
      </c>
      <c r="D10">
        <v>2006</v>
      </c>
      <c r="E10" s="51">
        <f t="shared" si="0"/>
        <v>38732</v>
      </c>
      <c r="F10">
        <v>5</v>
      </c>
      <c r="G10" s="51">
        <f t="shared" si="1"/>
        <v>40558.25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tabSelected="1"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topLeftCell="C4" workbookViewId="0">
      <selection activeCell="C11" sqref="C11"/>
    </sheetView>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f>CHOOSE(C5,$L$5,$L$6,$L$7,$L$8,$L$9)</f>
        <v>30</v>
      </c>
      <c r="E5" s="13">
        <v>12.5</v>
      </c>
      <c r="F5" s="14">
        <f t="shared" ref="F5:F13" si="0">IF(D5&gt;0,E5*D5,"")</f>
        <v>375</v>
      </c>
      <c r="G5" s="15">
        <f>VLOOKUP(F5,TaxTable,2)</f>
        <v>0</v>
      </c>
      <c r="H5" s="14">
        <f>F5*G5</f>
        <v>0</v>
      </c>
      <c r="I5" s="14">
        <f>F5-H5</f>
        <v>375</v>
      </c>
      <c r="K5" s="16">
        <v>1</v>
      </c>
      <c r="L5" s="14">
        <v>23.5</v>
      </c>
      <c r="N5" s="25" t="s">
        <v>56</v>
      </c>
      <c r="O5" s="25" t="s">
        <v>57</v>
      </c>
    </row>
    <row r="6" spans="1:15" x14ac:dyDescent="0.25">
      <c r="A6" s="11" t="s">
        <v>38</v>
      </c>
      <c r="B6" s="11" t="s">
        <v>39</v>
      </c>
      <c r="C6" s="12">
        <v>3</v>
      </c>
      <c r="D6" s="14">
        <f t="shared" ref="D6:D13" si="1">CHOOSE(C6,$L$5,$L$6,$L$7,$L$8,$L$9)</f>
        <v>35</v>
      </c>
      <c r="E6" s="13">
        <v>9</v>
      </c>
      <c r="F6" s="14">
        <f t="shared" si="0"/>
        <v>315</v>
      </c>
      <c r="G6" s="15">
        <f>VLOOKUP(F6,TaxTable,2)</f>
        <v>0</v>
      </c>
      <c r="H6" s="14">
        <f t="shared" ref="H6:H13" si="2">F6*G6</f>
        <v>0</v>
      </c>
      <c r="I6" s="14">
        <f t="shared" ref="I6:I13" si="3">F6-H6</f>
        <v>315</v>
      </c>
      <c r="K6" s="16">
        <v>2</v>
      </c>
      <c r="L6" s="14">
        <v>30</v>
      </c>
      <c r="N6" s="26">
        <v>0</v>
      </c>
      <c r="O6" s="27">
        <v>0</v>
      </c>
    </row>
    <row r="7" spans="1:15" x14ac:dyDescent="0.25">
      <c r="A7" s="11" t="s">
        <v>40</v>
      </c>
      <c r="B7" s="11" t="s">
        <v>41</v>
      </c>
      <c r="C7" s="12">
        <v>4</v>
      </c>
      <c r="D7" s="14">
        <f t="shared" si="1"/>
        <v>38.5</v>
      </c>
      <c r="E7" s="13">
        <v>16</v>
      </c>
      <c r="F7" s="14">
        <f t="shared" si="0"/>
        <v>616</v>
      </c>
      <c r="G7" s="15">
        <f>VLOOKUP(F7,TaxTable,2)</f>
        <v>0.1</v>
      </c>
      <c r="H7" s="14">
        <f t="shared" si="2"/>
        <v>61.6</v>
      </c>
      <c r="I7" s="14">
        <f t="shared" si="3"/>
        <v>554.4</v>
      </c>
      <c r="K7" s="16">
        <v>3</v>
      </c>
      <c r="L7" s="14">
        <v>35</v>
      </c>
      <c r="N7" s="26">
        <v>500</v>
      </c>
      <c r="O7" s="27">
        <v>0.1</v>
      </c>
    </row>
    <row r="8" spans="1:15" x14ac:dyDescent="0.25">
      <c r="A8" s="11" t="s">
        <v>42</v>
      </c>
      <c r="B8" s="11" t="s">
        <v>43</v>
      </c>
      <c r="C8" s="12">
        <v>3</v>
      </c>
      <c r="D8" s="14">
        <f t="shared" si="1"/>
        <v>35</v>
      </c>
      <c r="E8" s="13">
        <v>35.5</v>
      </c>
      <c r="F8" s="14">
        <f t="shared" si="0"/>
        <v>1242.5</v>
      </c>
      <c r="G8" s="15">
        <f>VLOOKUP(F8,TaxTable,2)</f>
        <v>0.16</v>
      </c>
      <c r="H8" s="14">
        <f t="shared" si="2"/>
        <v>198.8</v>
      </c>
      <c r="I8" s="14">
        <f t="shared" si="3"/>
        <v>1043.7</v>
      </c>
      <c r="K8" s="16">
        <v>4</v>
      </c>
      <c r="L8" s="14">
        <v>38.5</v>
      </c>
      <c r="N8" s="26">
        <v>1000</v>
      </c>
      <c r="O8" s="27">
        <v>0.12</v>
      </c>
    </row>
    <row r="9" spans="1:15" x14ac:dyDescent="0.25">
      <c r="A9" s="11" t="s">
        <v>44</v>
      </c>
      <c r="B9" s="11" t="s">
        <v>45</v>
      </c>
      <c r="C9" s="12">
        <v>2</v>
      </c>
      <c r="D9" s="14">
        <f t="shared" si="1"/>
        <v>30</v>
      </c>
      <c r="E9" s="13">
        <v>5</v>
      </c>
      <c r="F9" s="14">
        <f t="shared" si="0"/>
        <v>150</v>
      </c>
      <c r="G9" s="15">
        <f>VLOOKUP(F9,TaxTable,2)</f>
        <v>0</v>
      </c>
      <c r="H9" s="14">
        <f t="shared" si="2"/>
        <v>0</v>
      </c>
      <c r="I9" s="14">
        <f t="shared" si="3"/>
        <v>150</v>
      </c>
      <c r="K9" s="16">
        <v>5</v>
      </c>
      <c r="L9" s="14">
        <v>42.5</v>
      </c>
      <c r="N9" s="26">
        <v>1200</v>
      </c>
      <c r="O9" s="27">
        <v>0.16</v>
      </c>
    </row>
    <row r="10" spans="1:15" x14ac:dyDescent="0.25">
      <c r="A10" s="11" t="s">
        <v>46</v>
      </c>
      <c r="B10" s="11" t="s">
        <v>47</v>
      </c>
      <c r="C10" s="12">
        <v>2</v>
      </c>
      <c r="D10" s="14">
        <f t="shared" si="1"/>
        <v>30</v>
      </c>
      <c r="E10" s="13">
        <v>41</v>
      </c>
      <c r="F10" s="14">
        <f t="shared" si="0"/>
        <v>1230</v>
      </c>
      <c r="G10" s="15">
        <f>VLOOKUP(F10,TaxTable,2)</f>
        <v>0.16</v>
      </c>
      <c r="H10" s="14">
        <f t="shared" si="2"/>
        <v>196.8</v>
      </c>
      <c r="I10" s="14">
        <f t="shared" si="3"/>
        <v>1033.2</v>
      </c>
      <c r="N10" s="26">
        <v>1400</v>
      </c>
      <c r="O10" s="27">
        <v>0.18</v>
      </c>
    </row>
    <row r="11" spans="1:15" x14ac:dyDescent="0.25">
      <c r="A11" s="11" t="s">
        <v>48</v>
      </c>
      <c r="B11" s="11" t="s">
        <v>49</v>
      </c>
      <c r="C11" s="12">
        <v>1</v>
      </c>
      <c r="D11" s="14">
        <f t="shared" si="1"/>
        <v>23.5</v>
      </c>
      <c r="E11" s="13">
        <v>2</v>
      </c>
      <c r="F11" s="14">
        <f t="shared" si="0"/>
        <v>47</v>
      </c>
      <c r="G11" s="15">
        <f>VLOOKUP(F11,TaxTable,2)</f>
        <v>0</v>
      </c>
      <c r="H11" s="14">
        <f t="shared" si="2"/>
        <v>0</v>
      </c>
      <c r="I11" s="14">
        <f t="shared" si="3"/>
        <v>47</v>
      </c>
      <c r="N11" s="26">
        <v>1600</v>
      </c>
      <c r="O11" s="27">
        <v>0.2</v>
      </c>
    </row>
    <row r="12" spans="1:15" x14ac:dyDescent="0.25">
      <c r="A12" s="11" t="s">
        <v>50</v>
      </c>
      <c r="B12" s="11" t="s">
        <v>51</v>
      </c>
      <c r="C12" s="12">
        <v>3</v>
      </c>
      <c r="D12" s="14">
        <f t="shared" si="1"/>
        <v>35</v>
      </c>
      <c r="E12" s="13">
        <v>25</v>
      </c>
      <c r="F12" s="14">
        <f t="shared" si="0"/>
        <v>875</v>
      </c>
      <c r="G12" s="15">
        <f>VLOOKUP(F12,TaxTable,2)</f>
        <v>0.1</v>
      </c>
      <c r="H12" s="14">
        <f t="shared" si="2"/>
        <v>87.5</v>
      </c>
      <c r="I12" s="14">
        <f t="shared" si="3"/>
        <v>787.5</v>
      </c>
      <c r="N12" s="26">
        <v>1800</v>
      </c>
      <c r="O12" s="27">
        <v>0.22</v>
      </c>
    </row>
    <row r="13" spans="1:15" x14ac:dyDescent="0.25">
      <c r="A13" s="11" t="s">
        <v>52</v>
      </c>
      <c r="B13" s="11" t="s">
        <v>53</v>
      </c>
      <c r="C13" s="12">
        <v>4</v>
      </c>
      <c r="D13" s="14">
        <f t="shared" si="1"/>
        <v>38.5</v>
      </c>
      <c r="E13" s="13">
        <v>32</v>
      </c>
      <c r="F13" s="14">
        <f t="shared" si="0"/>
        <v>1232</v>
      </c>
      <c r="G13" s="15">
        <f>VLOOKUP(F13,TaxTable,2)</f>
        <v>0.16</v>
      </c>
      <c r="H13" s="14">
        <f t="shared" si="2"/>
        <v>197.12</v>
      </c>
      <c r="I13" s="14">
        <f t="shared" si="3"/>
        <v>1034.8800000000001</v>
      </c>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6082.5</v>
      </c>
      <c r="G15" s="24"/>
      <c r="H15" s="23">
        <f>SUM(H5:H13)</f>
        <v>741.82</v>
      </c>
      <c r="I15" s="23">
        <f>SUM(I5:I13)</f>
        <v>5340.68</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F11" sqref="F11"/>
    </sheetView>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B5">
        <f>COUNTA(F3:F14)</f>
        <v>12</v>
      </c>
      <c r="E5" s="33" t="s">
        <v>66</v>
      </c>
      <c r="F5" s="70" t="s">
        <v>178</v>
      </c>
    </row>
    <row r="6" spans="1:8" x14ac:dyDescent="0.25">
      <c r="A6" s="30" t="s">
        <v>63</v>
      </c>
      <c r="B6">
        <f>COUNT(F3:F14)</f>
        <v>10</v>
      </c>
      <c r="C6" s="32">
        <f>B6/B5</f>
        <v>0.83333333333333337</v>
      </c>
      <c r="E6" s="33" t="s">
        <v>67</v>
      </c>
      <c r="F6" s="34">
        <v>54.22</v>
      </c>
    </row>
    <row r="7" spans="1:8" x14ac:dyDescent="0.25">
      <c r="A7" s="30" t="s">
        <v>76</v>
      </c>
      <c r="B7">
        <f>B5-B6</f>
        <v>2</v>
      </c>
      <c r="C7" s="32">
        <f>IF(B6=0,0,B7/B5)</f>
        <v>0.16666666666666666</v>
      </c>
      <c r="E7" s="33" t="s">
        <v>68</v>
      </c>
      <c r="F7" s="34">
        <v>399.55</v>
      </c>
    </row>
    <row r="8" spans="1:8" x14ac:dyDescent="0.25">
      <c r="E8" s="33" t="s">
        <v>69</v>
      </c>
      <c r="F8" s="34">
        <v>342.78</v>
      </c>
    </row>
    <row r="9" spans="1:8" x14ac:dyDescent="0.25">
      <c r="E9" s="33" t="s">
        <v>70</v>
      </c>
      <c r="F9" s="34">
        <v>4453.66</v>
      </c>
    </row>
    <row r="10" spans="1:8" x14ac:dyDescent="0.25">
      <c r="E10" s="33" t="s">
        <v>71</v>
      </c>
      <c r="F10" s="70" t="s">
        <v>178</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election activeCell="F9" sqref="F9:F14"/>
    </sheetView>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c r="F9" s="31">
        <f>ROUND(C9*$C$4,2)</f>
        <v>4427.63</v>
      </c>
    </row>
    <row r="10" spans="1:8" x14ac:dyDescent="0.25">
      <c r="A10" t="s">
        <v>17</v>
      </c>
      <c r="B10" t="s">
        <v>18</v>
      </c>
      <c r="C10" s="31">
        <v>54332</v>
      </c>
      <c r="D10">
        <f>C10*$C$4</f>
        <v>6791.5</v>
      </c>
      <c r="E10" s="31">
        <f>C10*$C$4</f>
        <v>6791.5</v>
      </c>
      <c r="F10" s="31">
        <f t="shared" ref="F10:F12" si="0">ROUND(C10*$C$4,2)</f>
        <v>6791.5</v>
      </c>
    </row>
    <row r="11" spans="1:8" x14ac:dyDescent="0.25">
      <c r="A11" t="s">
        <v>19</v>
      </c>
      <c r="B11" t="s">
        <v>20</v>
      </c>
      <c r="C11" s="31">
        <v>23900</v>
      </c>
      <c r="D11">
        <f>C11*$C$4</f>
        <v>2987.5</v>
      </c>
      <c r="E11" s="31">
        <f>C11*$C$4</f>
        <v>2987.5</v>
      </c>
      <c r="F11" s="31">
        <f t="shared" si="0"/>
        <v>2987.5</v>
      </c>
    </row>
    <row r="12" spans="1:8" x14ac:dyDescent="0.25">
      <c r="A12" t="s">
        <v>42</v>
      </c>
      <c r="B12" t="s">
        <v>89</v>
      </c>
      <c r="C12" s="31">
        <v>36807</v>
      </c>
      <c r="D12">
        <f>C12*$C$4</f>
        <v>4600.875</v>
      </c>
      <c r="E12" s="31">
        <f>C12*$C$4</f>
        <v>4600.875</v>
      </c>
      <c r="F12" s="31">
        <f t="shared" si="0"/>
        <v>4600.88</v>
      </c>
    </row>
    <row r="13" spans="1:8" x14ac:dyDescent="0.25">
      <c r="F13" s="31"/>
    </row>
    <row r="14" spans="1:8" ht="15.75" thickBot="1" x14ac:dyDescent="0.3">
      <c r="D14" s="38">
        <f>SUM(D9:D12)</f>
        <v>18807.5</v>
      </c>
      <c r="E14" s="39">
        <f>SUM(E9:E12)</f>
        <v>18807.5</v>
      </c>
      <c r="F14" s="53">
        <f>SUM(F9:F12)</f>
        <v>18807.510000000002</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topLeftCell="A19" workbookViewId="0">
      <selection activeCell="B23" sqref="B23:D26"/>
    </sheetView>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f>ROUNDDOWN(B5,-3)</f>
        <v>1050000</v>
      </c>
      <c r="C14" s="41">
        <f t="shared" ref="C14:D14" si="2">ROUNDDOWN(C5,-3)</f>
        <v>1547000</v>
      </c>
      <c r="D14" s="41">
        <f t="shared" si="2"/>
        <v>1488000</v>
      </c>
      <c r="E14" s="41">
        <f>SUM(B14:D14)</f>
        <v>4085000</v>
      </c>
    </row>
    <row r="15" spans="1:11" x14ac:dyDescent="0.25">
      <c r="A15" s="40" t="s">
        <v>96</v>
      </c>
      <c r="B15" s="41">
        <f t="shared" ref="B15:D17" si="3">ROUNDDOWN(B6,-3)</f>
        <v>1524000</v>
      </c>
      <c r="C15" s="41">
        <f t="shared" si="3"/>
        <v>1685000</v>
      </c>
      <c r="D15" s="41">
        <f t="shared" si="3"/>
        <v>1599000</v>
      </c>
      <c r="E15" s="41">
        <f t="shared" ref="E15:E17" si="4">SUM(B15:D15)</f>
        <v>4808000</v>
      </c>
    </row>
    <row r="16" spans="1:11" x14ac:dyDescent="0.25">
      <c r="A16" s="40" t="s">
        <v>97</v>
      </c>
      <c r="B16" s="41">
        <f t="shared" si="3"/>
        <v>3521000</v>
      </c>
      <c r="C16" s="41">
        <f t="shared" si="3"/>
        <v>2985000</v>
      </c>
      <c r="D16" s="41">
        <f t="shared" si="3"/>
        <v>2741000</v>
      </c>
      <c r="E16" s="41">
        <f t="shared" si="4"/>
        <v>9247000</v>
      </c>
    </row>
    <row r="17" spans="1:5" x14ac:dyDescent="0.25">
      <c r="A17" s="40" t="s">
        <v>98</v>
      </c>
      <c r="B17" s="41">
        <f t="shared" si="3"/>
        <v>2531000</v>
      </c>
      <c r="C17" s="41">
        <f t="shared" si="3"/>
        <v>2621000</v>
      </c>
      <c r="D17" s="41">
        <f t="shared" si="3"/>
        <v>2453000</v>
      </c>
      <c r="E17" s="41">
        <f t="shared" si="4"/>
        <v>7605000</v>
      </c>
    </row>
    <row r="19" spans="1:5" ht="15.75" thickBot="1" x14ac:dyDescent="0.3">
      <c r="A19" s="42" t="s">
        <v>61</v>
      </c>
      <c r="B19" s="43">
        <f>SUM(B14:B17)</f>
        <v>8626000</v>
      </c>
      <c r="C19" s="43">
        <f t="shared" ref="C19:E19" si="5">SUM(C14:C17)</f>
        <v>8838000</v>
      </c>
      <c r="D19" s="43">
        <f t="shared" si="5"/>
        <v>8281000</v>
      </c>
      <c r="E19" s="43">
        <f t="shared" si="5"/>
        <v>25745000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f>ROUNDUP(B5,-3)</f>
        <v>1051000</v>
      </c>
      <c r="C23" s="41">
        <f t="shared" ref="C23:D23" si="6">ROUNDUP(C5,-3)</f>
        <v>1547000</v>
      </c>
      <c r="D23" s="41">
        <f t="shared" si="6"/>
        <v>1489000</v>
      </c>
      <c r="E23" s="41">
        <f>SUM(B23:D23)</f>
        <v>4087000</v>
      </c>
    </row>
    <row r="24" spans="1:5" x14ac:dyDescent="0.25">
      <c r="A24" s="40" t="s">
        <v>96</v>
      </c>
      <c r="B24" s="41">
        <f t="shared" ref="B24:D26" si="7">ROUNDUP(B6,-3)</f>
        <v>1525000</v>
      </c>
      <c r="C24" s="41">
        <f t="shared" si="7"/>
        <v>1686000</v>
      </c>
      <c r="D24" s="41">
        <f t="shared" si="7"/>
        <v>1600000</v>
      </c>
      <c r="E24" s="41">
        <f t="shared" ref="E24:E26" si="8">SUM(B24:D24)</f>
        <v>4811000</v>
      </c>
    </row>
    <row r="25" spans="1:5" x14ac:dyDescent="0.25">
      <c r="A25" s="40" t="s">
        <v>97</v>
      </c>
      <c r="B25" s="41">
        <f t="shared" si="7"/>
        <v>3522000</v>
      </c>
      <c r="C25" s="41">
        <f t="shared" si="7"/>
        <v>2986000</v>
      </c>
      <c r="D25" s="41">
        <f t="shared" si="7"/>
        <v>2742000</v>
      </c>
      <c r="E25" s="41">
        <f t="shared" si="8"/>
        <v>9250000</v>
      </c>
    </row>
    <row r="26" spans="1:5" x14ac:dyDescent="0.25">
      <c r="A26" s="40" t="s">
        <v>98</v>
      </c>
      <c r="B26" s="41">
        <f t="shared" si="7"/>
        <v>2532000</v>
      </c>
      <c r="C26" s="41">
        <f t="shared" si="7"/>
        <v>2622000</v>
      </c>
      <c r="D26" s="41">
        <f t="shared" si="7"/>
        <v>2454000</v>
      </c>
      <c r="E26" s="41">
        <f t="shared" si="8"/>
        <v>7608000</v>
      </c>
    </row>
    <row r="28" spans="1:5" ht="15.75" thickBot="1" x14ac:dyDescent="0.3">
      <c r="A28" s="42" t="s">
        <v>61</v>
      </c>
      <c r="B28" s="43">
        <f>SUM(B23:B26)</f>
        <v>8630000</v>
      </c>
      <c r="C28" s="43">
        <f t="shared" ref="C28:E28" si="9">SUM(C23:C26)</f>
        <v>8841000</v>
      </c>
      <c r="D28" s="43">
        <f t="shared" si="9"/>
        <v>8285000</v>
      </c>
      <c r="E28" s="43">
        <f t="shared" si="9"/>
        <v>25756000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election activeCell="N27" sqref="N27"/>
    </sheetView>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f>INT(A6)</f>
        <v>-13</v>
      </c>
      <c r="D6" s="45">
        <f>TRUNC(A6,1)</f>
        <v>-12.5</v>
      </c>
      <c r="E6" s="45">
        <f>ABS(A6)</f>
        <v>12.5555</v>
      </c>
      <c r="F6" s="45">
        <f>SIGN(A6)</f>
        <v>-1</v>
      </c>
    </row>
    <row r="7" spans="1:9" x14ac:dyDescent="0.25">
      <c r="A7" s="29">
        <v>-12.222</v>
      </c>
      <c r="B7" s="45">
        <f t="shared" ref="B7:B11" si="0">ROUND(A7,1)</f>
        <v>-12.2</v>
      </c>
      <c r="C7" s="45">
        <f t="shared" ref="C7:C11" si="1">INT(A7)</f>
        <v>-13</v>
      </c>
      <c r="D7" s="45">
        <f t="shared" ref="D7:D11" si="2">TRUNC(A7,1)</f>
        <v>-12.2</v>
      </c>
      <c r="E7" s="45">
        <f t="shared" ref="E7:E11" si="3">ABS(A7)</f>
        <v>12.222</v>
      </c>
      <c r="F7" s="45">
        <f t="shared" ref="F7:F11" si="4">SIGN(A7)</f>
        <v>-1</v>
      </c>
    </row>
    <row r="8" spans="1:9" x14ac:dyDescent="0.25">
      <c r="A8" s="29">
        <v>-12</v>
      </c>
      <c r="B8" s="45">
        <f t="shared" si="0"/>
        <v>-12</v>
      </c>
      <c r="C8" s="45">
        <f t="shared" si="1"/>
        <v>-12</v>
      </c>
      <c r="D8" s="45">
        <f t="shared" si="2"/>
        <v>-12</v>
      </c>
      <c r="E8" s="45">
        <f t="shared" si="3"/>
        <v>12</v>
      </c>
      <c r="F8" s="45">
        <f t="shared" si="4"/>
        <v>-1</v>
      </c>
    </row>
    <row r="9" spans="1:9" x14ac:dyDescent="0.25">
      <c r="A9" s="29">
        <v>12</v>
      </c>
      <c r="B9" s="45">
        <f t="shared" si="0"/>
        <v>12</v>
      </c>
      <c r="C9" s="45">
        <f t="shared" si="1"/>
        <v>12</v>
      </c>
      <c r="D9" s="45">
        <f t="shared" si="2"/>
        <v>12</v>
      </c>
      <c r="E9" s="45">
        <f t="shared" si="3"/>
        <v>12</v>
      </c>
      <c r="F9" s="45">
        <f t="shared" si="4"/>
        <v>1</v>
      </c>
    </row>
    <row r="10" spans="1:9" x14ac:dyDescent="0.25">
      <c r="A10" s="29">
        <v>12.222</v>
      </c>
      <c r="B10" s="45">
        <f t="shared" si="0"/>
        <v>12.2</v>
      </c>
      <c r="C10" s="45">
        <f t="shared" si="1"/>
        <v>12</v>
      </c>
      <c r="D10" s="45">
        <f t="shared" si="2"/>
        <v>12.2</v>
      </c>
      <c r="E10" s="45">
        <f t="shared" si="3"/>
        <v>12.222</v>
      </c>
      <c r="F10" s="45">
        <f t="shared" si="4"/>
        <v>1</v>
      </c>
    </row>
    <row r="11" spans="1:9" x14ac:dyDescent="0.25">
      <c r="A11" s="29">
        <v>12.5555</v>
      </c>
      <c r="B11" s="45">
        <f t="shared" si="0"/>
        <v>12.6</v>
      </c>
      <c r="C11" s="45">
        <f t="shared" si="1"/>
        <v>12</v>
      </c>
      <c r="D11" s="45">
        <f t="shared" si="2"/>
        <v>12.5</v>
      </c>
      <c r="E11" s="45">
        <f t="shared" si="3"/>
        <v>12.5555</v>
      </c>
      <c r="F11" s="45">
        <f t="shared" si="4"/>
        <v>1</v>
      </c>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C6" sqref="C6"/>
    </sheetView>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v>279.39</v>
      </c>
      <c r="C5">
        <v>367.95</v>
      </c>
    </row>
    <row r="6" spans="1:8" x14ac:dyDescent="0.25">
      <c r="A6" s="46" t="s">
        <v>114</v>
      </c>
      <c r="B6" s="31">
        <v>0</v>
      </c>
      <c r="C6" s="47">
        <f>B11</f>
        <v>4.3899999999999864</v>
      </c>
      <c r="D6" s="47">
        <f t="shared" ref="D6:G6" si="0">C11</f>
        <v>2.339999999999975</v>
      </c>
      <c r="E6" s="47">
        <f t="shared" si="0"/>
        <v>0</v>
      </c>
      <c r="F6" s="47">
        <f t="shared" si="0"/>
        <v>0</v>
      </c>
      <c r="G6" s="47">
        <f t="shared" si="0"/>
        <v>0</v>
      </c>
    </row>
    <row r="7" spans="1:8" ht="15.75" thickBot="1" x14ac:dyDescent="0.3">
      <c r="A7" s="38" t="s">
        <v>115</v>
      </c>
      <c r="B7" s="39">
        <f>B5+B6</f>
        <v>279.39</v>
      </c>
      <c r="C7" s="39">
        <f>IF(C5=0,0,C5+C6)</f>
        <v>372.34</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55</v>
      </c>
      <c r="C10" s="31">
        <f t="shared" ref="C10:G10" si="2">ROUNDDOWN(C7/C9,0)</f>
        <v>74</v>
      </c>
      <c r="D10" s="31">
        <f t="shared" si="2"/>
        <v>0</v>
      </c>
      <c r="E10" s="31">
        <f t="shared" si="2"/>
        <v>0</v>
      </c>
      <c r="F10" s="31">
        <f t="shared" si="2"/>
        <v>0</v>
      </c>
      <c r="G10" s="31">
        <f t="shared" si="2"/>
        <v>0</v>
      </c>
    </row>
    <row r="11" spans="1:8" x14ac:dyDescent="0.25">
      <c r="A11" s="46" t="s">
        <v>118</v>
      </c>
      <c r="B11" s="31">
        <f>MOD(B7,B9)</f>
        <v>4.3899999999999864</v>
      </c>
      <c r="C11" s="31">
        <f t="shared" ref="C11:G11" si="3">MOD(C7,C9)</f>
        <v>2.339999999999975</v>
      </c>
      <c r="D11" s="31">
        <f t="shared" si="3"/>
        <v>0</v>
      </c>
      <c r="E11" s="31">
        <f t="shared" si="3"/>
        <v>0</v>
      </c>
      <c r="F11" s="31">
        <f t="shared" si="3"/>
        <v>0</v>
      </c>
      <c r="G11" s="31">
        <f t="shared" si="3"/>
        <v>0</v>
      </c>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H6" sqref="H6:H14"/>
    </sheetView>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F6" s="5">
        <f ca="1">(TODAY()-E6)/365.25</f>
        <v>49.4757015742642</v>
      </c>
      <c r="G6" s="51">
        <v>35945</v>
      </c>
      <c r="H6" s="5">
        <f ca="1">(TODAY()-G6)/365.25</f>
        <v>17.475701574264203</v>
      </c>
    </row>
    <row r="7" spans="1:9" x14ac:dyDescent="0.25">
      <c r="A7" s="11" t="s">
        <v>38</v>
      </c>
      <c r="B7" s="11" t="s">
        <v>39</v>
      </c>
      <c r="C7" s="50">
        <v>26</v>
      </c>
      <c r="D7" s="50">
        <v>2</v>
      </c>
      <c r="E7" s="51">
        <v>31927</v>
      </c>
      <c r="F7" s="5">
        <f t="shared" ref="F7:F14" ca="1" si="0">(TODAY()-E7)/365.25</f>
        <v>28.476386036960985</v>
      </c>
      <c r="G7" s="51">
        <v>40693</v>
      </c>
      <c r="H7" s="5">
        <f t="shared" ref="H7:H14" ca="1" si="1">(TODAY()-G7)/365.25</f>
        <v>4.476386036960986</v>
      </c>
    </row>
    <row r="8" spans="1:9" x14ac:dyDescent="0.25">
      <c r="A8" s="11" t="s">
        <v>40</v>
      </c>
      <c r="B8" s="11" t="s">
        <v>41</v>
      </c>
      <c r="C8" s="50">
        <v>21</v>
      </c>
      <c r="D8" s="50">
        <v>1</v>
      </c>
      <c r="E8" s="51">
        <v>33753</v>
      </c>
      <c r="F8" s="5">
        <f t="shared" ca="1" si="0"/>
        <v>23.477070499657767</v>
      </c>
      <c r="G8" s="51">
        <v>41058</v>
      </c>
      <c r="H8" s="5">
        <f t="shared" ca="1" si="1"/>
        <v>3.4770704996577688</v>
      </c>
    </row>
    <row r="9" spans="1:9" x14ac:dyDescent="0.25">
      <c r="A9" s="11" t="s">
        <v>42</v>
      </c>
      <c r="B9" s="11" t="s">
        <v>43</v>
      </c>
      <c r="C9" s="50">
        <v>34</v>
      </c>
      <c r="D9" s="50">
        <v>12</v>
      </c>
      <c r="E9" s="51">
        <v>29005</v>
      </c>
      <c r="F9" s="5">
        <f t="shared" ca="1" si="0"/>
        <v>36.476386036960989</v>
      </c>
      <c r="G9" s="51">
        <v>37041</v>
      </c>
      <c r="H9" s="5">
        <f t="shared" ca="1" si="1"/>
        <v>14.47501711156742</v>
      </c>
    </row>
    <row r="10" spans="1:9" x14ac:dyDescent="0.25">
      <c r="A10" s="11" t="s">
        <v>44</v>
      </c>
      <c r="B10" s="11" t="s">
        <v>45</v>
      </c>
      <c r="C10" s="50">
        <v>59</v>
      </c>
      <c r="D10" s="50">
        <v>39</v>
      </c>
      <c r="E10" s="51">
        <v>19874</v>
      </c>
      <c r="F10" s="5">
        <f t="shared" ca="1" si="0"/>
        <v>61.4757015742642</v>
      </c>
      <c r="G10" s="51">
        <v>27179</v>
      </c>
      <c r="H10" s="5">
        <f t="shared" ca="1" si="1"/>
        <v>41.4757015742642</v>
      </c>
    </row>
    <row r="11" spans="1:9" x14ac:dyDescent="0.25">
      <c r="A11" s="11" t="s">
        <v>46</v>
      </c>
      <c r="B11" s="11" t="s">
        <v>47</v>
      </c>
      <c r="C11" s="50">
        <v>32</v>
      </c>
      <c r="D11" s="50">
        <v>10</v>
      </c>
      <c r="E11" s="51">
        <v>29736</v>
      </c>
      <c r="F11" s="5">
        <f t="shared" ca="1" si="0"/>
        <v>34.475017111567418</v>
      </c>
      <c r="G11" s="51">
        <v>37771</v>
      </c>
      <c r="H11" s="5">
        <f t="shared" ca="1" si="1"/>
        <v>12.476386036960985</v>
      </c>
    </row>
    <row r="12" spans="1:9" x14ac:dyDescent="0.25">
      <c r="A12" s="11" t="s">
        <v>48</v>
      </c>
      <c r="B12" s="11" t="s">
        <v>49</v>
      </c>
      <c r="C12" s="50">
        <v>31</v>
      </c>
      <c r="D12" s="50">
        <v>11</v>
      </c>
      <c r="E12" s="51">
        <v>30101</v>
      </c>
      <c r="F12" s="5">
        <f t="shared" ca="1" si="0"/>
        <v>33.4757015742642</v>
      </c>
      <c r="G12" s="51">
        <v>37406</v>
      </c>
      <c r="H12" s="5">
        <f t="shared" ca="1" si="1"/>
        <v>13.475701574264203</v>
      </c>
    </row>
    <row r="13" spans="1:9" x14ac:dyDescent="0.25">
      <c r="A13" s="11" t="s">
        <v>50</v>
      </c>
      <c r="B13" s="11" t="s">
        <v>51</v>
      </c>
      <c r="C13" s="50">
        <v>26</v>
      </c>
      <c r="D13" s="50">
        <v>5</v>
      </c>
      <c r="E13" s="51">
        <v>31927</v>
      </c>
      <c r="F13" s="5">
        <f t="shared" ca="1" si="0"/>
        <v>28.476386036960985</v>
      </c>
      <c r="G13" s="51">
        <v>39597</v>
      </c>
      <c r="H13" s="5">
        <f t="shared" ca="1" si="1"/>
        <v>7.4770704996577688</v>
      </c>
    </row>
    <row r="14" spans="1:9" x14ac:dyDescent="0.25">
      <c r="A14" s="11" t="s">
        <v>52</v>
      </c>
      <c r="B14" s="11" t="s">
        <v>53</v>
      </c>
      <c r="C14" s="50">
        <v>29</v>
      </c>
      <c r="D14" s="50">
        <v>9</v>
      </c>
      <c r="E14" s="51">
        <v>30831</v>
      </c>
      <c r="F14" s="5">
        <f t="shared" ca="1" si="0"/>
        <v>31.477070499657767</v>
      </c>
      <c r="G14" s="51">
        <v>38136</v>
      </c>
      <c r="H14" s="5">
        <f t="shared" ca="1" si="1"/>
        <v>11.477070499657769</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election activeCell="C7" sqref="C7:C12"/>
    </sheetView>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c r="B4" s="71">
        <f ca="1">NOW()</f>
        <v>42328.565258333336</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C7" s="72">
        <f ca="1">$B$4-B7</f>
        <v>42328.294425</v>
      </c>
      <c r="F7">
        <v>25</v>
      </c>
      <c r="G7">
        <v>2.9999999999999997E-4</v>
      </c>
      <c r="H7">
        <f ca="1">HOUR(C7)</f>
        <v>7</v>
      </c>
      <c r="I7">
        <f ca="1">MINUTE(C7)</f>
        <v>3</v>
      </c>
      <c r="J7">
        <f ca="1">(H7*60)+I7</f>
        <v>423</v>
      </c>
      <c r="K7" s="5">
        <f ca="1">J7*F7</f>
        <v>10575</v>
      </c>
      <c r="L7" s="31">
        <f ca="1">K7*G7</f>
        <v>3.1724999999999999</v>
      </c>
    </row>
    <row r="8" spans="1:12" x14ac:dyDescent="0.25">
      <c r="A8" s="40" t="s">
        <v>133</v>
      </c>
      <c r="B8" s="52">
        <v>0.20833333333333334</v>
      </c>
      <c r="C8" s="72">
        <f t="shared" ref="C8:C12" ca="1" si="0">$B$4-B8</f>
        <v>42328.356925</v>
      </c>
      <c r="F8">
        <v>144</v>
      </c>
      <c r="G8">
        <v>2.9999999999999997E-4</v>
      </c>
      <c r="H8">
        <f t="shared" ref="H8:H12" ca="1" si="1">HOUR(C8)</f>
        <v>8</v>
      </c>
      <c r="I8">
        <f t="shared" ref="I8:I12" ca="1" si="2">MINUTE(C8)</f>
        <v>33</v>
      </c>
      <c r="J8">
        <f t="shared" ref="J8:J12" ca="1" si="3">(H8*60)+I8</f>
        <v>513</v>
      </c>
      <c r="K8" s="5">
        <f t="shared" ref="K8:L12" ca="1" si="4">J8*F8</f>
        <v>73872</v>
      </c>
      <c r="L8" s="31">
        <f t="shared" ca="1" si="4"/>
        <v>22.161599999999996</v>
      </c>
    </row>
    <row r="9" spans="1:12" x14ac:dyDescent="0.25">
      <c r="A9" s="40" t="s">
        <v>134</v>
      </c>
      <c r="B9" s="52">
        <v>0.30902777777777779</v>
      </c>
      <c r="C9" s="72">
        <f t="shared" ca="1" si="0"/>
        <v>42328.256230555555</v>
      </c>
      <c r="F9">
        <v>62</v>
      </c>
      <c r="G9">
        <v>2.9999999999999997E-4</v>
      </c>
      <c r="H9">
        <f t="shared" ca="1" si="1"/>
        <v>6</v>
      </c>
      <c r="I9">
        <f t="shared" ca="1" si="2"/>
        <v>8</v>
      </c>
      <c r="J9">
        <f t="shared" ca="1" si="3"/>
        <v>368</v>
      </c>
      <c r="K9" s="5">
        <f t="shared" ca="1" si="4"/>
        <v>22816</v>
      </c>
      <c r="L9" s="31">
        <f t="shared" ca="1" si="4"/>
        <v>6.8447999999999993</v>
      </c>
    </row>
    <row r="10" spans="1:12" x14ac:dyDescent="0.25">
      <c r="A10" s="40" t="s">
        <v>135</v>
      </c>
      <c r="B10" s="52">
        <v>0.375</v>
      </c>
      <c r="C10" s="72">
        <f t="shared" ca="1" si="0"/>
        <v>42328.190258333336</v>
      </c>
      <c r="F10">
        <v>35</v>
      </c>
      <c r="G10">
        <v>2.9999999999999997E-4</v>
      </c>
      <c r="H10">
        <f t="shared" ca="1" si="1"/>
        <v>4</v>
      </c>
      <c r="I10">
        <f t="shared" ca="1" si="2"/>
        <v>33</v>
      </c>
      <c r="J10">
        <f t="shared" ca="1" si="3"/>
        <v>273</v>
      </c>
      <c r="K10" s="5">
        <f t="shared" ca="1" si="4"/>
        <v>9555</v>
      </c>
      <c r="L10" s="31">
        <f t="shared" ca="1" si="4"/>
        <v>2.8664999999999998</v>
      </c>
    </row>
    <row r="11" spans="1:12" x14ac:dyDescent="0.25">
      <c r="A11" s="40" t="s">
        <v>136</v>
      </c>
      <c r="B11" s="52">
        <v>0.21527777777777779</v>
      </c>
      <c r="C11" s="72">
        <f t="shared" ca="1" si="0"/>
        <v>42328.349980555555</v>
      </c>
      <c r="F11">
        <v>255</v>
      </c>
      <c r="G11">
        <v>2.9999999999999997E-4</v>
      </c>
      <c r="H11">
        <f t="shared" ca="1" si="1"/>
        <v>8</v>
      </c>
      <c r="I11">
        <f t="shared" ca="1" si="2"/>
        <v>23</v>
      </c>
      <c r="J11">
        <f t="shared" ca="1" si="3"/>
        <v>503</v>
      </c>
      <c r="K11" s="5">
        <f t="shared" ca="1" si="4"/>
        <v>128265</v>
      </c>
      <c r="L11" s="31">
        <f t="shared" ca="1" si="4"/>
        <v>38.479499999999994</v>
      </c>
    </row>
    <row r="12" spans="1:12" x14ac:dyDescent="0.25">
      <c r="A12" s="40" t="s">
        <v>137</v>
      </c>
      <c r="B12" s="52">
        <v>0.22222222222222221</v>
      </c>
      <c r="C12" s="72">
        <f t="shared" ca="1" si="0"/>
        <v>42328.343036111117</v>
      </c>
      <c r="F12">
        <v>267</v>
      </c>
      <c r="G12">
        <v>2.9999999999999997E-4</v>
      </c>
      <c r="H12">
        <f t="shared" ca="1" si="1"/>
        <v>8</v>
      </c>
      <c r="I12">
        <f t="shared" ca="1" si="2"/>
        <v>13</v>
      </c>
      <c r="J12">
        <f t="shared" ca="1" si="3"/>
        <v>493</v>
      </c>
      <c r="K12" s="5">
        <f t="shared" ca="1" si="4"/>
        <v>131631</v>
      </c>
      <c r="L12" s="31">
        <f t="shared" ca="1" si="4"/>
        <v>39.4893</v>
      </c>
    </row>
    <row r="14" spans="1:12" ht="15.75" customHeight="1" thickBot="1" x14ac:dyDescent="0.3">
      <c r="A14" s="63" t="s">
        <v>175</v>
      </c>
      <c r="B14" s="63"/>
      <c r="C14" s="63"/>
      <c r="D14" s="63"/>
      <c r="E14" s="63"/>
      <c r="F14" s="63"/>
      <c r="G14" s="63"/>
      <c r="H14" s="63"/>
      <c r="K14" s="38" t="s">
        <v>138</v>
      </c>
      <c r="L14" s="53">
        <f ca="1">SUM(L7:L12)</f>
        <v>113.0142</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lpstr>TaxTable</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Alison Koster</cp:lastModifiedBy>
  <dcterms:created xsi:type="dcterms:W3CDTF">2013-05-29T01:22:03Z</dcterms:created>
  <dcterms:modified xsi:type="dcterms:W3CDTF">2015-11-20T02:52:03Z</dcterms:modified>
</cp:coreProperties>
</file>